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140" activeTab="1"/>
  </bookViews>
  <sheets>
    <sheet name="K-Bedarf_8WEA K120_oVB_mD" sheetId="1" r:id="rId1"/>
    <sheet name="Tabelle1" sheetId="2" r:id="rId2"/>
  </sheets>
  <definedNames>
    <definedName name="_xlnm.Print_Area" localSheetId="1">'Tabelle1'!$A$1:$H$44</definedName>
  </definedNames>
  <calcPr fullCalcOnLoad="1"/>
</workbook>
</file>

<file path=xl/sharedStrings.xml><?xml version="1.0" encoding="utf-8"?>
<sst xmlns="http://schemas.openxmlformats.org/spreadsheetml/2006/main" count="124" uniqueCount="64">
  <si>
    <t>Az:</t>
  </si>
  <si>
    <t xml:space="preserve">Gemarkung: </t>
  </si>
  <si>
    <t>Antragsteller:</t>
  </si>
  <si>
    <t>Vorhaben:</t>
  </si>
  <si>
    <t>Ermittlung Kompensationsbedarf WEA</t>
  </si>
  <si>
    <t>6-55453-11/</t>
  </si>
  <si>
    <t>Nabenhöhe [m]</t>
  </si>
  <si>
    <t>Rotorradius [m]</t>
  </si>
  <si>
    <t>Gesamthöhe[m]</t>
  </si>
  <si>
    <t>Rotorkreisfläche[m²]</t>
  </si>
  <si>
    <t>WEA Bez.</t>
  </si>
  <si>
    <t>Komp.Fläche</t>
  </si>
  <si>
    <t>Zwischensumme:</t>
  </si>
  <si>
    <t>Ges.Höhe[m]</t>
  </si>
  <si>
    <t>Höhe &gt;100 m</t>
  </si>
  <si>
    <t>Zuschlag von</t>
  </si>
  <si>
    <t>% je angefangene 10 m über 100 m Gesamthöhe:</t>
  </si>
  <si>
    <t>Zuschlagfaktor:</t>
  </si>
  <si>
    <t>Eintrag nötig</t>
  </si>
  <si>
    <t>Gesamtkompensationsfläche[m²]:</t>
  </si>
  <si>
    <t>in ha</t>
  </si>
  <si>
    <t>Anzahl WEA</t>
  </si>
  <si>
    <t>WEA lfd. Nr. "n" im Windpark</t>
  </si>
  <si>
    <t>.=je WEA[ha]:</t>
  </si>
  <si>
    <t>Bearbeiter:</t>
  </si>
  <si>
    <t>Datum:</t>
  </si>
  <si>
    <t>BImSchG-Gen.Verfahren</t>
  </si>
  <si>
    <t>MUFV Faktor Flächen-ansatz[3]</t>
  </si>
  <si>
    <t>€/m² Kompensationsfläche eine Summe von</t>
  </si>
  <si>
    <t>gleichsmaßnahmen-Referenzwertes von</t>
  </si>
  <si>
    <t xml:space="preserve">Als Ersatzzahlung i. S. § 15 (6) BNatSchG errechnet sich  unter Berücksichtigung des sog. Aus- </t>
  </si>
  <si>
    <t>€</t>
  </si>
  <si>
    <t>zu berücksichtigende Vorbelastung (= WEA o. a.)</t>
  </si>
  <si>
    <t>WEA 1</t>
  </si>
  <si>
    <t>WEA 2</t>
  </si>
  <si>
    <t>WEA 3</t>
  </si>
  <si>
    <t>WEA 4</t>
  </si>
  <si>
    <t>WEA 5</t>
  </si>
  <si>
    <t>WEA 6</t>
  </si>
  <si>
    <t>WEA 7</t>
  </si>
  <si>
    <t>WEA 8</t>
  </si>
  <si>
    <r>
      <t>Berücksichtigung Vorbelastung√</t>
    </r>
    <r>
      <rPr>
        <sz val="10"/>
        <rFont val="Arial"/>
        <family val="2"/>
      </rPr>
      <t>3/n (ab n=4)</t>
    </r>
  </si>
  <si>
    <t>Kenersys K120</t>
  </si>
  <si>
    <t>Deckelung</t>
  </si>
  <si>
    <t>?</t>
  </si>
  <si>
    <t>Nabenhöhe [m]  max. in Bemessung eingehend:</t>
  </si>
  <si>
    <t xml:space="preserve">Rotorradius [m] max. in Bemessung eingehend: </t>
  </si>
  <si>
    <t>gez. Unterschrift UNB ??</t>
  </si>
  <si>
    <r>
      <t>(r²*</t>
    </r>
    <r>
      <rPr>
        <sz val="10"/>
        <rFont val="Arial"/>
        <family val="0"/>
      </rPr>
      <t>π=3,1416</t>
    </r>
    <r>
      <rPr>
        <sz val="10"/>
        <rFont val="Arial"/>
        <family val="2"/>
      </rPr>
      <t>)</t>
    </r>
  </si>
  <si>
    <t>*heim Fl. x Nr. y</t>
  </si>
  <si>
    <t>* GmbH</t>
  </si>
  <si>
    <t>2014-?</t>
  </si>
  <si>
    <t>abzgl. erste 20 m über Grund, die real kompensiert</t>
  </si>
  <si>
    <t>Abschlag:</t>
  </si>
  <si>
    <t>Errichtung 8 WEA</t>
  </si>
  <si>
    <t>durch Rdschr. MULEWF 03.09.2014 (Az: 102-88 602-1/2008-2#94):</t>
  </si>
  <si>
    <t>(Stand: 2014-09: 2,85 €/m² + Pachtpreis 650€/ha/a in Rhh.)</t>
  </si>
  <si>
    <t>Wiedereinführung der Deckelung bei der Kompensationsbemessung bei sehr großen WEA (ab 200 m):</t>
  </si>
  <si>
    <t>Wird durch die WEA eine Gesamthöhe von 200 m oder gar oder höher erreicht und wird einer der beiden</t>
  </si>
  <si>
    <t>Deckelungswerte überschritten, geht der jeweilige Deckelungswert in die Ermittlung der Komp.Fläche ein.</t>
  </si>
  <si>
    <t>(ggf. auch beide z. B.bei WEA mit NH 150 m und Rotorradius 60 m)</t>
  </si>
  <si>
    <t>Wird durch den beantragten WEA-Typ einer der beiden Deckelungswerte (NH 145 m bzw. Rotorradius 55 m)</t>
  </si>
  <si>
    <t>überschritten, geht der jeweilige Deckelungswert in die Ermittlung der Komp.Fläche ein.</t>
  </si>
  <si>
    <t xml:space="preserve">(ggf. auch beide z. B.bei WEA mit NH 150 m und Rotorradius 60 m).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</si>
</sst>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"/>
    <numFmt numFmtId="169" formatCode="[$-407]dddd\,\ d\.\ mmmm\ 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3" fontId="0" fillId="33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14" fontId="0" fillId="34" borderId="0" xfId="0" applyNumberFormat="1" applyFont="1" applyFill="1" applyAlignment="1">
      <alignment/>
    </xf>
    <xf numFmtId="2" fontId="4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 horizontal="left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4" fontId="0" fillId="35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4" fontId="4" fillId="35" borderId="1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</xdr:row>
      <xdr:rowOff>38100</xdr:rowOff>
    </xdr:from>
    <xdr:to>
      <xdr:col>5</xdr:col>
      <xdr:colOff>704850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14825" y="3762375"/>
          <a:ext cx="400050" cy="952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</xdr:row>
      <xdr:rowOff>38100</xdr:rowOff>
    </xdr:from>
    <xdr:to>
      <xdr:col>5</xdr:col>
      <xdr:colOff>704850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14825" y="3762375"/>
          <a:ext cx="400050" cy="952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3" width="11.421875" style="15" customWidth="1"/>
    <col min="4" max="4" width="9.00390625" style="15" customWidth="1"/>
    <col min="5" max="5" width="16.8515625" style="15" customWidth="1"/>
    <col min="6" max="6" width="12.140625" style="15" customWidth="1"/>
    <col min="7" max="7" width="12.421875" style="13" customWidth="1"/>
    <col min="8" max="16384" width="11.421875" style="15" customWidth="1"/>
  </cols>
  <sheetData>
    <row r="1" spans="1:7" ht="12.75">
      <c r="A1" s="1" t="s">
        <v>3</v>
      </c>
      <c r="B1" s="48" t="s">
        <v>54</v>
      </c>
      <c r="C1" s="49"/>
      <c r="D1" s="2" t="s">
        <v>26</v>
      </c>
      <c r="F1" s="37" t="s">
        <v>43</v>
      </c>
      <c r="G1" s="44" t="s">
        <v>42</v>
      </c>
    </row>
    <row r="2" spans="1:8" ht="12.75">
      <c r="A2" s="1" t="s">
        <v>1</v>
      </c>
      <c r="B2" s="48" t="s">
        <v>49</v>
      </c>
      <c r="C2" s="50"/>
      <c r="D2" s="46"/>
      <c r="E2" s="9" t="s">
        <v>6</v>
      </c>
      <c r="F2" s="39">
        <v>145</v>
      </c>
      <c r="G2" s="71">
        <v>145</v>
      </c>
      <c r="H2" s="3"/>
    </row>
    <row r="3" spans="1:8" ht="12.75">
      <c r="A3" s="1" t="s">
        <v>2</v>
      </c>
      <c r="B3" s="48" t="s">
        <v>50</v>
      </c>
      <c r="C3" s="49"/>
      <c r="D3" s="5"/>
      <c r="E3" s="8" t="s">
        <v>7</v>
      </c>
      <c r="F3" s="54">
        <v>55</v>
      </c>
      <c r="G3" s="45">
        <v>60</v>
      </c>
      <c r="H3" s="16"/>
    </row>
    <row r="4" spans="1:8" ht="12.75">
      <c r="A4" s="4" t="s">
        <v>0</v>
      </c>
      <c r="B4" s="4" t="s">
        <v>5</v>
      </c>
      <c r="C4" s="51" t="s">
        <v>51</v>
      </c>
      <c r="D4" s="52"/>
      <c r="E4" s="8" t="s">
        <v>8</v>
      </c>
      <c r="F4" s="38">
        <v>200</v>
      </c>
      <c r="G4" s="14">
        <f>SUM(G2,G3)</f>
        <v>205</v>
      </c>
      <c r="H4" s="5"/>
    </row>
    <row r="5" spans="1:7" ht="12.75">
      <c r="A5" s="1" t="s">
        <v>25</v>
      </c>
      <c r="B5" s="53">
        <v>41911</v>
      </c>
      <c r="C5" s="1" t="s">
        <v>24</v>
      </c>
      <c r="D5" s="49" t="s">
        <v>44</v>
      </c>
      <c r="E5" s="17" t="s">
        <v>9</v>
      </c>
      <c r="F5" s="55">
        <f>F3*F3*3.1416</f>
        <v>9503.34</v>
      </c>
      <c r="G5" s="35">
        <f>G3*G3*3.1416</f>
        <v>11309.76</v>
      </c>
    </row>
    <row r="6" spans="1:7" ht="12.75">
      <c r="A6" s="44" t="s">
        <v>18</v>
      </c>
      <c r="G6" s="31" t="s">
        <v>48</v>
      </c>
    </row>
    <row r="7" spans="1:7" ht="12.75">
      <c r="A7" s="15" t="s">
        <v>32</v>
      </c>
      <c r="G7" s="13">
        <v>0</v>
      </c>
    </row>
    <row r="8" ht="12.75">
      <c r="G8" s="11">
        <f>SUM(G7:G7)</f>
        <v>0</v>
      </c>
    </row>
    <row r="9" ht="12.75">
      <c r="A9" s="1" t="s">
        <v>4</v>
      </c>
    </row>
    <row r="10" spans="1:7" ht="51">
      <c r="A10" s="15" t="s">
        <v>21</v>
      </c>
      <c r="B10" s="25" t="s">
        <v>10</v>
      </c>
      <c r="C10" s="26" t="s">
        <v>22</v>
      </c>
      <c r="D10" s="27" t="s">
        <v>27</v>
      </c>
      <c r="E10" s="25" t="s">
        <v>9</v>
      </c>
      <c r="F10" s="28" t="s">
        <v>41</v>
      </c>
      <c r="G10" s="29" t="s">
        <v>11</v>
      </c>
    </row>
    <row r="11" spans="1:7" ht="12.75">
      <c r="A11" s="36">
        <v>1</v>
      </c>
      <c r="B11" s="36" t="s">
        <v>33</v>
      </c>
      <c r="C11" s="36">
        <v>1</v>
      </c>
      <c r="D11" s="19">
        <v>3</v>
      </c>
      <c r="E11" s="56">
        <f>F5</f>
        <v>9503.34</v>
      </c>
      <c r="F11" s="20">
        <v>1</v>
      </c>
      <c r="G11" s="18">
        <f aca="true" t="shared" si="0" ref="G11:G18">D11*E11*F11</f>
        <v>28510.02</v>
      </c>
    </row>
    <row r="12" spans="1:7" ht="12.75">
      <c r="A12" s="36">
        <v>2</v>
      </c>
      <c r="B12" s="36" t="s">
        <v>34</v>
      </c>
      <c r="C12" s="36">
        <v>2</v>
      </c>
      <c r="D12" s="19">
        <v>3</v>
      </c>
      <c r="E12" s="56">
        <f>F5</f>
        <v>9503.34</v>
      </c>
      <c r="F12" s="20">
        <v>1</v>
      </c>
      <c r="G12" s="18">
        <f t="shared" si="0"/>
        <v>28510.02</v>
      </c>
    </row>
    <row r="13" spans="1:7" ht="12.75">
      <c r="A13" s="36">
        <v>3</v>
      </c>
      <c r="B13" s="36" t="s">
        <v>35</v>
      </c>
      <c r="C13" s="36">
        <v>3</v>
      </c>
      <c r="D13" s="19">
        <v>3</v>
      </c>
      <c r="E13" s="56">
        <f>F5</f>
        <v>9503.34</v>
      </c>
      <c r="F13" s="20">
        <v>1</v>
      </c>
      <c r="G13" s="18">
        <f t="shared" si="0"/>
        <v>28510.02</v>
      </c>
    </row>
    <row r="14" spans="1:7" ht="12.75">
      <c r="A14" s="36">
        <v>4</v>
      </c>
      <c r="B14" s="36" t="s">
        <v>36</v>
      </c>
      <c r="C14" s="36">
        <v>4</v>
      </c>
      <c r="D14" s="19">
        <v>3</v>
      </c>
      <c r="E14" s="56">
        <f>F5</f>
        <v>9503.34</v>
      </c>
      <c r="F14" s="20">
        <f>SQRT(3/C14)</f>
        <v>0.8660254037844386</v>
      </c>
      <c r="G14" s="18">
        <f t="shared" si="0"/>
        <v>24690.40158240242</v>
      </c>
    </row>
    <row r="15" spans="1:7" ht="12.75">
      <c r="A15" s="36">
        <v>5</v>
      </c>
      <c r="B15" s="36" t="s">
        <v>37</v>
      </c>
      <c r="C15" s="36">
        <v>5</v>
      </c>
      <c r="D15" s="19">
        <v>3</v>
      </c>
      <c r="E15" s="56">
        <f>F5</f>
        <v>9503.34</v>
      </c>
      <c r="F15" s="20">
        <f>SQRT(3/C15)</f>
        <v>0.7745966692414834</v>
      </c>
      <c r="G15" s="18">
        <f t="shared" si="0"/>
        <v>22083.766532008078</v>
      </c>
    </row>
    <row r="16" spans="1:7" ht="12.75">
      <c r="A16" s="36">
        <v>6</v>
      </c>
      <c r="B16" s="36" t="s">
        <v>38</v>
      </c>
      <c r="C16" s="36">
        <v>6</v>
      </c>
      <c r="D16" s="19">
        <v>3</v>
      </c>
      <c r="E16" s="56">
        <f>F5</f>
        <v>9503.34</v>
      </c>
      <c r="F16" s="20">
        <f>SQRT(3/C16)</f>
        <v>0.7071067811865476</v>
      </c>
      <c r="G16" s="18">
        <f t="shared" si="0"/>
        <v>20159.628473764096</v>
      </c>
    </row>
    <row r="17" spans="1:7" ht="12.75">
      <c r="A17" s="36">
        <v>7</v>
      </c>
      <c r="B17" s="36" t="s">
        <v>39</v>
      </c>
      <c r="C17" s="36">
        <v>7</v>
      </c>
      <c r="D17" s="19">
        <v>3</v>
      </c>
      <c r="E17" s="56">
        <f>F5</f>
        <v>9503.34</v>
      </c>
      <c r="F17" s="20">
        <f>SQRT(3/C17)</f>
        <v>0.6546536707079771</v>
      </c>
      <c r="G17" s="18">
        <f t="shared" si="0"/>
        <v>18664.18924495784</v>
      </c>
    </row>
    <row r="18" spans="1:7" ht="12.75">
      <c r="A18" s="36">
        <v>8</v>
      </c>
      <c r="B18" s="36" t="s">
        <v>40</v>
      </c>
      <c r="C18" s="36">
        <v>8</v>
      </c>
      <c r="D18" s="19">
        <v>3</v>
      </c>
      <c r="E18" s="56">
        <f>F5</f>
        <v>9503.34</v>
      </c>
      <c r="F18" s="20">
        <f>SQRT(3/C18)</f>
        <v>0.6123724356957945</v>
      </c>
      <c r="G18" s="18">
        <f t="shared" si="0"/>
        <v>17458.750389135814</v>
      </c>
    </row>
    <row r="19" spans="1:7" ht="12.75">
      <c r="A19" s="24"/>
      <c r="B19" s="34"/>
      <c r="F19" s="7" t="s">
        <v>12</v>
      </c>
      <c r="G19" s="12">
        <f>SUM(G11:G18)</f>
        <v>188586.79622226825</v>
      </c>
    </row>
    <row r="20" spans="1:7" ht="12.75">
      <c r="A20" s="24"/>
      <c r="F20" s="7"/>
      <c r="G20" s="30"/>
    </row>
    <row r="21" spans="1:3" ht="12.75">
      <c r="A21" s="15" t="s">
        <v>15</v>
      </c>
      <c r="B21" s="15">
        <v>5</v>
      </c>
      <c r="C21" s="15" t="s">
        <v>16</v>
      </c>
    </row>
    <row r="22" spans="1:6" ht="13.5" thickBot="1">
      <c r="A22" s="6" t="s">
        <v>13</v>
      </c>
      <c r="B22" s="70">
        <v>200</v>
      </c>
      <c r="F22" s="4"/>
    </row>
    <row r="23" spans="1:7" ht="13.5" thickBot="1">
      <c r="A23" s="15" t="s">
        <v>14</v>
      </c>
      <c r="B23" s="21">
        <f>SUM(B22,-100)</f>
        <v>100</v>
      </c>
      <c r="C23" s="47">
        <v>10</v>
      </c>
      <c r="D23" s="15">
        <f>B21/100</f>
        <v>0.05</v>
      </c>
      <c r="E23" s="22" t="s">
        <v>17</v>
      </c>
      <c r="F23" s="40">
        <f>C23*D23</f>
        <v>0.5</v>
      </c>
      <c r="G23" s="12">
        <f>G19*F23</f>
        <v>94293.39811113413</v>
      </c>
    </row>
    <row r="24" spans="1:7" s="5" customFormat="1" ht="64.5" thickBot="1">
      <c r="A24" s="61" t="s">
        <v>52</v>
      </c>
      <c r="B24" s="62">
        <v>20</v>
      </c>
      <c r="C24" s="62">
        <v>2</v>
      </c>
      <c r="D24" s="62">
        <v>0.05</v>
      </c>
      <c r="E24" s="62" t="s">
        <v>53</v>
      </c>
      <c r="F24" s="63">
        <f>C24*D24</f>
        <v>0.1</v>
      </c>
      <c r="G24" s="64">
        <f>G19*-F24</f>
        <v>-18858.679622226828</v>
      </c>
    </row>
    <row r="25" spans="1:7" s="5" customFormat="1" ht="12.75">
      <c r="A25" s="65"/>
      <c r="B25" s="60"/>
      <c r="C25" s="60"/>
      <c r="D25" s="60"/>
      <c r="E25" s="60"/>
      <c r="F25" s="66"/>
      <c r="G25" s="68">
        <f>SUM(G23,G24)</f>
        <v>75434.7184889073</v>
      </c>
    </row>
    <row r="26" spans="1:7" s="5" customFormat="1" ht="12.75">
      <c r="A26" s="65"/>
      <c r="B26" s="60"/>
      <c r="C26" s="60"/>
      <c r="D26" s="60"/>
      <c r="E26" s="60"/>
      <c r="F26" s="66"/>
      <c r="G26" s="67"/>
    </row>
    <row r="27" spans="6:7" ht="12.75">
      <c r="F27" s="10" t="s">
        <v>19</v>
      </c>
      <c r="G27" s="11">
        <f>SUM(G19,G25)</f>
        <v>264021.5147111756</v>
      </c>
    </row>
    <row r="28" spans="6:7" ht="12.75">
      <c r="F28" s="10" t="s">
        <v>20</v>
      </c>
      <c r="G28" s="23">
        <f>G27/10000</f>
        <v>26.40215147111756</v>
      </c>
    </row>
    <row r="29" spans="6:7" ht="12.75">
      <c r="F29" s="7" t="s">
        <v>23</v>
      </c>
      <c r="G29" s="21">
        <f>G28/A18</f>
        <v>3.300268933889695</v>
      </c>
    </row>
    <row r="30" ht="12.75">
      <c r="A30" s="15" t="s">
        <v>30</v>
      </c>
    </row>
    <row r="31" spans="1:5" ht="13.5" thickBot="1">
      <c r="A31" s="15" t="s">
        <v>29</v>
      </c>
      <c r="D31" s="44">
        <v>4.15</v>
      </c>
      <c r="E31" s="15" t="s">
        <v>28</v>
      </c>
    </row>
    <row r="32" spans="4:7" ht="13.5" thickBot="1">
      <c r="D32" s="46" t="s">
        <v>56</v>
      </c>
      <c r="F32" s="10" t="s">
        <v>31</v>
      </c>
      <c r="G32" s="33">
        <f>G27*D31</f>
        <v>1095689.2860513788</v>
      </c>
    </row>
    <row r="33" spans="6:7" ht="12.75">
      <c r="F33" s="10"/>
      <c r="G33" s="69"/>
    </row>
    <row r="34" ht="12.75">
      <c r="A34" s="15" t="s">
        <v>57</v>
      </c>
    </row>
    <row r="35" ht="12.75">
      <c r="A35" s="15" t="s">
        <v>55</v>
      </c>
    </row>
    <row r="36" spans="2:6" ht="12.75">
      <c r="B36" s="41" t="s">
        <v>45</v>
      </c>
      <c r="F36" s="21">
        <v>145</v>
      </c>
    </row>
    <row r="37" spans="2:6" ht="12.75">
      <c r="B37" s="57" t="s">
        <v>46</v>
      </c>
      <c r="C37" s="58"/>
      <c r="D37" s="58"/>
      <c r="E37" s="58"/>
      <c r="F37" s="59">
        <v>55</v>
      </c>
    </row>
    <row r="38" spans="1:6" ht="12.75">
      <c r="A38" s="15" t="s">
        <v>58</v>
      </c>
      <c r="B38" s="42"/>
      <c r="C38" s="5"/>
      <c r="D38" s="5"/>
      <c r="E38" s="5"/>
      <c r="F38" s="72"/>
    </row>
    <row r="39" spans="1:6" ht="12.75">
      <c r="A39" s="15" t="s">
        <v>59</v>
      </c>
      <c r="B39" s="42"/>
      <c r="C39" s="5"/>
      <c r="D39" s="5"/>
      <c r="E39" s="5"/>
      <c r="F39" s="72"/>
    </row>
    <row r="40" spans="1:2" ht="12.75">
      <c r="A40" s="42" t="s">
        <v>60</v>
      </c>
      <c r="B40" s="43"/>
    </row>
    <row r="41" ht="12.75">
      <c r="A41" s="32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G27" sqref="G27"/>
    </sheetView>
  </sheetViews>
  <sheetFormatPr defaultColWidth="11.421875" defaultRowHeight="12.75"/>
  <cols>
    <col min="1" max="3" width="11.421875" style="15" customWidth="1"/>
    <col min="4" max="4" width="9.00390625" style="15" customWidth="1"/>
    <col min="5" max="5" width="16.8515625" style="15" customWidth="1"/>
    <col min="6" max="6" width="12.140625" style="15" customWidth="1"/>
    <col min="7" max="7" width="17.7109375" style="13" customWidth="1"/>
    <col min="8" max="8" width="6.00390625" style="15" customWidth="1"/>
    <col min="9" max="16384" width="11.421875" style="15" customWidth="1"/>
  </cols>
  <sheetData>
    <row r="1" spans="1:7" ht="12.75">
      <c r="A1" s="1" t="s">
        <v>3</v>
      </c>
      <c r="B1" s="48" t="s">
        <v>54</v>
      </c>
      <c r="C1" s="49"/>
      <c r="D1" s="2" t="s">
        <v>26</v>
      </c>
      <c r="F1" s="37" t="s">
        <v>43</v>
      </c>
      <c r="G1" s="44" t="s">
        <v>42</v>
      </c>
    </row>
    <row r="2" spans="1:8" ht="12.75">
      <c r="A2" s="1" t="s">
        <v>1</v>
      </c>
      <c r="B2" s="48" t="s">
        <v>49</v>
      </c>
      <c r="C2" s="50"/>
      <c r="D2" s="46"/>
      <c r="E2" s="9" t="s">
        <v>6</v>
      </c>
      <c r="F2" s="39">
        <v>145</v>
      </c>
      <c r="G2" s="71">
        <v>145</v>
      </c>
      <c r="H2" s="3"/>
    </row>
    <row r="3" spans="1:8" ht="12.75">
      <c r="A3" s="1" t="s">
        <v>2</v>
      </c>
      <c r="B3" s="48" t="s">
        <v>50</v>
      </c>
      <c r="C3" s="49"/>
      <c r="D3" s="5"/>
      <c r="E3" s="8" t="s">
        <v>7</v>
      </c>
      <c r="F3" s="54">
        <v>55</v>
      </c>
      <c r="G3" s="45">
        <v>60</v>
      </c>
      <c r="H3" s="16"/>
    </row>
    <row r="4" spans="1:8" ht="12.75">
      <c r="A4" s="4" t="s">
        <v>0</v>
      </c>
      <c r="B4" s="4" t="s">
        <v>5</v>
      </c>
      <c r="C4" s="51" t="s">
        <v>51</v>
      </c>
      <c r="D4" s="52"/>
      <c r="E4" s="8" t="s">
        <v>8</v>
      </c>
      <c r="F4" s="73">
        <v>200</v>
      </c>
      <c r="G4" s="14">
        <f>SUM(G2,G3)</f>
        <v>205</v>
      </c>
      <c r="H4" s="5"/>
    </row>
    <row r="5" spans="1:7" ht="12.75">
      <c r="A5" s="1" t="s">
        <v>25</v>
      </c>
      <c r="B5" s="53">
        <v>41920</v>
      </c>
      <c r="C5" s="1" t="s">
        <v>24</v>
      </c>
      <c r="D5" s="49" t="s">
        <v>44</v>
      </c>
      <c r="E5" s="17" t="s">
        <v>9</v>
      </c>
      <c r="F5" s="55">
        <f>F3*F3*3.1416</f>
        <v>9503.34</v>
      </c>
      <c r="G5" s="35">
        <f>G3*G3*3.1416</f>
        <v>11309.76</v>
      </c>
    </row>
    <row r="6" spans="1:7" ht="12.75">
      <c r="A6" s="44" t="s">
        <v>18</v>
      </c>
      <c r="G6" s="31" t="s">
        <v>48</v>
      </c>
    </row>
    <row r="7" spans="1:7" ht="12.75">
      <c r="A7" s="15" t="s">
        <v>32</v>
      </c>
      <c r="G7" s="13">
        <v>0</v>
      </c>
    </row>
    <row r="8" ht="12.75">
      <c r="G8" s="11">
        <f>SUM(G7:G7)</f>
        <v>0</v>
      </c>
    </row>
    <row r="9" ht="12.75">
      <c r="A9" s="1" t="s">
        <v>4</v>
      </c>
    </row>
    <row r="10" spans="1:7" ht="51">
      <c r="A10" s="15" t="s">
        <v>21</v>
      </c>
      <c r="B10" s="25" t="s">
        <v>10</v>
      </c>
      <c r="C10" s="26" t="s">
        <v>22</v>
      </c>
      <c r="D10" s="27" t="s">
        <v>27</v>
      </c>
      <c r="E10" s="25" t="s">
        <v>9</v>
      </c>
      <c r="F10" s="28" t="s">
        <v>41</v>
      </c>
      <c r="G10" s="29" t="s">
        <v>11</v>
      </c>
    </row>
    <row r="11" spans="1:7" ht="12.75">
      <c r="A11" s="36">
        <v>1</v>
      </c>
      <c r="B11" s="36" t="s">
        <v>33</v>
      </c>
      <c r="C11" s="36">
        <v>1</v>
      </c>
      <c r="D11" s="19">
        <v>3</v>
      </c>
      <c r="E11" s="56">
        <f>F5</f>
        <v>9503.34</v>
      </c>
      <c r="F11" s="20">
        <v>1</v>
      </c>
      <c r="G11" s="18">
        <f aca="true" t="shared" si="0" ref="G11:G18">D11*E11*F11</f>
        <v>28510.02</v>
      </c>
    </row>
    <row r="12" spans="1:7" ht="12.75">
      <c r="A12" s="36">
        <v>2</v>
      </c>
      <c r="B12" s="36" t="s">
        <v>34</v>
      </c>
      <c r="C12" s="36">
        <v>2</v>
      </c>
      <c r="D12" s="19">
        <v>3</v>
      </c>
      <c r="E12" s="56">
        <f>F5</f>
        <v>9503.34</v>
      </c>
      <c r="F12" s="20">
        <v>1</v>
      </c>
      <c r="G12" s="18">
        <f t="shared" si="0"/>
        <v>28510.02</v>
      </c>
    </row>
    <row r="13" spans="1:7" ht="12.75">
      <c r="A13" s="36">
        <v>3</v>
      </c>
      <c r="B13" s="36" t="s">
        <v>35</v>
      </c>
      <c r="C13" s="36">
        <v>3</v>
      </c>
      <c r="D13" s="19">
        <v>3</v>
      </c>
      <c r="E13" s="56">
        <f>F5</f>
        <v>9503.34</v>
      </c>
      <c r="F13" s="20">
        <v>1</v>
      </c>
      <c r="G13" s="18">
        <f t="shared" si="0"/>
        <v>28510.02</v>
      </c>
    </row>
    <row r="14" spans="1:7" ht="12.75">
      <c r="A14" s="36">
        <v>4</v>
      </c>
      <c r="B14" s="36" t="s">
        <v>36</v>
      </c>
      <c r="C14" s="36">
        <v>4</v>
      </c>
      <c r="D14" s="19">
        <v>3</v>
      </c>
      <c r="E14" s="56">
        <f>F5</f>
        <v>9503.34</v>
      </c>
      <c r="F14" s="20">
        <f>SQRT(3/C14)</f>
        <v>0.8660254037844386</v>
      </c>
      <c r="G14" s="18">
        <f t="shared" si="0"/>
        <v>24690.40158240242</v>
      </c>
    </row>
    <row r="15" spans="1:7" ht="12.75">
      <c r="A15" s="36">
        <v>5</v>
      </c>
      <c r="B15" s="36" t="s">
        <v>37</v>
      </c>
      <c r="C15" s="36">
        <v>5</v>
      </c>
      <c r="D15" s="19">
        <v>3</v>
      </c>
      <c r="E15" s="56">
        <f>F5</f>
        <v>9503.34</v>
      </c>
      <c r="F15" s="20">
        <f>SQRT(3/C15)</f>
        <v>0.7745966692414834</v>
      </c>
      <c r="G15" s="18">
        <f t="shared" si="0"/>
        <v>22083.766532008078</v>
      </c>
    </row>
    <row r="16" spans="1:7" ht="12.75">
      <c r="A16" s="36">
        <v>6</v>
      </c>
      <c r="B16" s="36" t="s">
        <v>38</v>
      </c>
      <c r="C16" s="36">
        <v>6</v>
      </c>
      <c r="D16" s="19">
        <v>3</v>
      </c>
      <c r="E16" s="56">
        <f>F5</f>
        <v>9503.34</v>
      </c>
      <c r="F16" s="20">
        <f>SQRT(3/C16)</f>
        <v>0.7071067811865476</v>
      </c>
      <c r="G16" s="18">
        <f t="shared" si="0"/>
        <v>20159.628473764096</v>
      </c>
    </row>
    <row r="17" spans="1:7" ht="12.75">
      <c r="A17" s="36">
        <v>7</v>
      </c>
      <c r="B17" s="36" t="s">
        <v>39</v>
      </c>
      <c r="C17" s="36">
        <v>7</v>
      </c>
      <c r="D17" s="19">
        <v>3</v>
      </c>
      <c r="E17" s="56">
        <f>F5</f>
        <v>9503.34</v>
      </c>
      <c r="F17" s="20">
        <f>SQRT(3/C17)</f>
        <v>0.6546536707079771</v>
      </c>
      <c r="G17" s="18">
        <f t="shared" si="0"/>
        <v>18664.18924495784</v>
      </c>
    </row>
    <row r="18" spans="1:7" ht="12.75">
      <c r="A18" s="36">
        <v>8</v>
      </c>
      <c r="B18" s="36" t="s">
        <v>40</v>
      </c>
      <c r="C18" s="36">
        <v>8</v>
      </c>
      <c r="D18" s="19">
        <v>3</v>
      </c>
      <c r="E18" s="56">
        <f>F5</f>
        <v>9503.34</v>
      </c>
      <c r="F18" s="20">
        <f>SQRT(3/C18)</f>
        <v>0.6123724356957945</v>
      </c>
      <c r="G18" s="18">
        <f t="shared" si="0"/>
        <v>17458.750389135814</v>
      </c>
    </row>
    <row r="19" spans="1:7" ht="12.75">
      <c r="A19" s="24"/>
      <c r="B19" s="34"/>
      <c r="F19" s="7" t="s">
        <v>12</v>
      </c>
      <c r="G19" s="12">
        <f>SUM(G11:G18)</f>
        <v>188586.79622226825</v>
      </c>
    </row>
    <row r="20" spans="1:7" ht="12.75">
      <c r="A20" s="24"/>
      <c r="F20" s="7"/>
      <c r="G20" s="30"/>
    </row>
    <row r="21" spans="1:3" ht="12.75">
      <c r="A21" s="15" t="s">
        <v>15</v>
      </c>
      <c r="B21" s="15">
        <v>5</v>
      </c>
      <c r="C21" s="15" t="s">
        <v>16</v>
      </c>
    </row>
    <row r="22" spans="1:6" ht="13.5" thickBot="1">
      <c r="A22" s="6" t="s">
        <v>13</v>
      </c>
      <c r="B22" s="70">
        <v>200</v>
      </c>
      <c r="F22" s="4"/>
    </row>
    <row r="23" spans="1:7" ht="13.5" thickBot="1">
      <c r="A23" s="15" t="s">
        <v>14</v>
      </c>
      <c r="B23" s="21">
        <f>SUM(B22,-100)</f>
        <v>100</v>
      </c>
      <c r="C23" s="47">
        <v>10</v>
      </c>
      <c r="D23" s="15">
        <f>B21/100</f>
        <v>0.05</v>
      </c>
      <c r="E23" s="22" t="s">
        <v>17</v>
      </c>
      <c r="F23" s="40">
        <f>C23*D23</f>
        <v>0.5</v>
      </c>
      <c r="G23" s="12">
        <f>G19*F23</f>
        <v>94293.39811113413</v>
      </c>
    </row>
    <row r="24" spans="1:7" s="5" customFormat="1" ht="64.5" thickBot="1">
      <c r="A24" s="61" t="s">
        <v>52</v>
      </c>
      <c r="B24" s="62">
        <v>20</v>
      </c>
      <c r="C24" s="62">
        <v>2</v>
      </c>
      <c r="D24" s="62">
        <v>0.05</v>
      </c>
      <c r="E24" s="62" t="s">
        <v>53</v>
      </c>
      <c r="F24" s="63">
        <f>C24*D24</f>
        <v>0.1</v>
      </c>
      <c r="G24" s="64">
        <f>G19*-F24</f>
        <v>-18858.679622226828</v>
      </c>
    </row>
    <row r="25" spans="1:7" s="5" customFormat="1" ht="12.75">
      <c r="A25" s="65"/>
      <c r="B25" s="60"/>
      <c r="C25" s="60"/>
      <c r="D25" s="60"/>
      <c r="E25" s="60"/>
      <c r="F25" s="66"/>
      <c r="G25" s="68">
        <f>SUM(G23,G24)</f>
        <v>75434.7184889073</v>
      </c>
    </row>
    <row r="26" spans="1:7" s="5" customFormat="1" ht="12.75">
      <c r="A26" s="65"/>
      <c r="B26" s="60"/>
      <c r="C26" s="60"/>
      <c r="D26" s="60"/>
      <c r="E26" s="60"/>
      <c r="F26" s="66"/>
      <c r="G26" s="67"/>
    </row>
    <row r="27" spans="6:7" ht="12.75">
      <c r="F27" s="10" t="s">
        <v>19</v>
      </c>
      <c r="G27" s="11">
        <f>SUM(G19,G25)</f>
        <v>264021.5147111756</v>
      </c>
    </row>
    <row r="28" spans="6:7" ht="12.75">
      <c r="F28" s="10" t="s">
        <v>20</v>
      </c>
      <c r="G28" s="23">
        <f>G27/10000</f>
        <v>26.40215147111756</v>
      </c>
    </row>
    <row r="29" spans="6:7" ht="12.75">
      <c r="F29" s="7" t="s">
        <v>23</v>
      </c>
      <c r="G29" s="21">
        <f>G28/A18</f>
        <v>3.300268933889695</v>
      </c>
    </row>
    <row r="30" ht="12.75">
      <c r="A30" s="15" t="s">
        <v>30</v>
      </c>
    </row>
    <row r="31" spans="1:5" ht="13.5" thickBot="1">
      <c r="A31" s="15" t="s">
        <v>29</v>
      </c>
      <c r="D31" s="44">
        <v>4.15</v>
      </c>
      <c r="E31" s="15" t="s">
        <v>28</v>
      </c>
    </row>
    <row r="32" spans="4:7" ht="13.5" thickBot="1">
      <c r="D32" s="46" t="s">
        <v>56</v>
      </c>
      <c r="F32" s="10" t="s">
        <v>31</v>
      </c>
      <c r="G32" s="33">
        <f>G27*D31</f>
        <v>1095689.2860513788</v>
      </c>
    </row>
    <row r="33" spans="6:7" ht="12.75">
      <c r="F33" s="10"/>
      <c r="G33" s="69"/>
    </row>
    <row r="34" ht="12.75">
      <c r="A34" s="15" t="s">
        <v>57</v>
      </c>
    </row>
    <row r="35" ht="12.75">
      <c r="A35" s="15" t="s">
        <v>55</v>
      </c>
    </row>
    <row r="36" spans="2:6" ht="12.75">
      <c r="B36" s="41" t="s">
        <v>45</v>
      </c>
      <c r="F36" s="21">
        <v>145</v>
      </c>
    </row>
    <row r="37" spans="2:6" ht="12.75">
      <c r="B37" s="57" t="s">
        <v>46</v>
      </c>
      <c r="C37" s="58"/>
      <c r="D37" s="58"/>
      <c r="E37" s="58"/>
      <c r="F37" s="59">
        <v>55</v>
      </c>
    </row>
    <row r="38" spans="1:6" ht="12.75">
      <c r="A38" s="15" t="s">
        <v>61</v>
      </c>
      <c r="B38" s="42"/>
      <c r="C38" s="5"/>
      <c r="D38" s="5"/>
      <c r="E38" s="5"/>
      <c r="F38" s="72"/>
    </row>
    <row r="39" spans="1:6" ht="12.75">
      <c r="A39" s="15" t="s">
        <v>62</v>
      </c>
      <c r="B39" s="42"/>
      <c r="C39" s="5"/>
      <c r="D39" s="5"/>
      <c r="E39" s="5"/>
      <c r="F39" s="72"/>
    </row>
    <row r="40" spans="1:2" ht="12.75">
      <c r="A40" s="42" t="s">
        <v>63</v>
      </c>
      <c r="B40" s="43"/>
    </row>
    <row r="41" ht="12.75">
      <c r="A41" s="32" t="s">
        <v>47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6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Graefenstein</dc:creator>
  <cp:keywords/>
  <dc:description/>
  <cp:lastModifiedBy>Graefenstein.Dieter</cp:lastModifiedBy>
  <cp:lastPrinted>2014-11-04T08:35:17Z</cp:lastPrinted>
  <dcterms:created xsi:type="dcterms:W3CDTF">2011-08-30T13:27:40Z</dcterms:created>
  <dcterms:modified xsi:type="dcterms:W3CDTF">2014-12-11T12:40:34Z</dcterms:modified>
  <cp:category/>
  <cp:version/>
  <cp:contentType/>
  <cp:contentStatus/>
</cp:coreProperties>
</file>