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95" yWindow="45" windowWidth="8640" windowHeight="10080"/>
  </bookViews>
  <sheets>
    <sheet name="Kompf_4WEA E-115 goVB" sheetId="4" r:id="rId1"/>
    <sheet name="Tabelle1" sheetId="6" r:id="rId2"/>
  </sheets>
  <definedNames>
    <definedName name="_xlnm.Print_Area" localSheetId="0">'Kompf_4WEA E-115 goVB'!$A$1:$G$34</definedName>
  </definedNames>
  <calcPr calcId="145621"/>
</workbook>
</file>

<file path=xl/calcChain.xml><?xml version="1.0" encoding="utf-8"?>
<calcChain xmlns="http://schemas.openxmlformats.org/spreadsheetml/2006/main">
  <c r="F19" i="4" l="1"/>
  <c r="F18" i="4"/>
  <c r="G11" i="4"/>
  <c r="G4" i="4"/>
  <c r="F3" i="4"/>
  <c r="F5" i="4" s="1"/>
  <c r="F2" i="4"/>
  <c r="F4" i="4" l="1"/>
  <c r="E19" i="4"/>
  <c r="G19" i="4" s="1"/>
  <c r="E18" i="4"/>
  <c r="G18" i="4" s="1"/>
  <c r="E17" i="4"/>
  <c r="G17" i="4" s="1"/>
  <c r="F25" i="4"/>
  <c r="D24" i="4"/>
  <c r="F24" i="4" s="1"/>
  <c r="B23" i="4"/>
  <c r="B24" i="4" s="1"/>
  <c r="E16" i="4"/>
  <c r="G16" i="4" s="1"/>
  <c r="G20" i="4" l="1"/>
  <c r="G24" i="4" s="1"/>
  <c r="G25" i="4" l="1"/>
  <c r="G26" i="4" s="1"/>
  <c r="G28" i="4" s="1"/>
  <c r="G33" i="4" l="1"/>
  <c r="G29" i="4"/>
  <c r="G30" i="4" s="1"/>
</calcChain>
</file>

<file path=xl/sharedStrings.xml><?xml version="1.0" encoding="utf-8"?>
<sst xmlns="http://schemas.openxmlformats.org/spreadsheetml/2006/main" count="54" uniqueCount="53">
  <si>
    <t>Az:</t>
  </si>
  <si>
    <t xml:space="preserve">Gemarkung: </t>
  </si>
  <si>
    <t>Antragsteller:</t>
  </si>
  <si>
    <t>Vorhaben:</t>
  </si>
  <si>
    <t>6-55453-11/</t>
  </si>
  <si>
    <t>Nabenhöhe [m]</t>
  </si>
  <si>
    <t>Rotorradius [m]</t>
  </si>
  <si>
    <t>Gesamthöhe[m]</t>
  </si>
  <si>
    <t>Rotorkreisfläche[m²]</t>
  </si>
  <si>
    <t>WEA Bez.</t>
  </si>
  <si>
    <t>Zwischensumme:</t>
  </si>
  <si>
    <t>Ges.Höhe[m]</t>
  </si>
  <si>
    <t>Höhe &gt;100 m</t>
  </si>
  <si>
    <t>Zuschlag von</t>
  </si>
  <si>
    <t>% je angefangene 10 m über 100 m Gesamthöhe:</t>
  </si>
  <si>
    <t>Zuschlagfaktor:</t>
  </si>
  <si>
    <t>Gesamtkompensationsfläche[m²]:</t>
  </si>
  <si>
    <t>in ha</t>
  </si>
  <si>
    <t>Anzahl WEA</t>
  </si>
  <si>
    <t>WEA lfd. Nr. "n" im Windpark</t>
  </si>
  <si>
    <t>.=je WEA[ha]:</t>
  </si>
  <si>
    <t>Bearbeiter:</t>
  </si>
  <si>
    <t>Datum:</t>
  </si>
  <si>
    <t>BImSchG-Gen.Verfahren</t>
  </si>
  <si>
    <t>MUFV Faktor Flächen-ansatz[3]</t>
  </si>
  <si>
    <t>€/m² Kompensationsfläche eine Summe von</t>
  </si>
  <si>
    <t>gleichsmaßnahmen-Referenzwertes von</t>
  </si>
  <si>
    <t xml:space="preserve">Als Ersatzzahlung i. S. § 15 (6) BNatSchG errechnet sich  unter Berücksichtigung des sog. Aus- </t>
  </si>
  <si>
    <t>€</t>
  </si>
  <si>
    <t>WEA 1</t>
  </si>
  <si>
    <t>gesamt</t>
  </si>
  <si>
    <r>
      <t>(r²*</t>
    </r>
    <r>
      <rPr>
        <sz val="10"/>
        <rFont val="Arial"/>
        <family val="2"/>
      </rPr>
      <t>π=3,1416</t>
    </r>
    <r>
      <rPr>
        <sz val="10"/>
        <rFont val="Arial"/>
        <family val="2"/>
      </rPr>
      <t>)</t>
    </r>
  </si>
  <si>
    <t>abzgl. erste 20 m über Grund, die real kompensiert</t>
  </si>
  <si>
    <t>Kompensations-Fläche m²</t>
  </si>
  <si>
    <t>Eintrag nötig</t>
  </si>
  <si>
    <t xml:space="preserve">gez. Unterschrift UNB  </t>
  </si>
  <si>
    <t>WEA 2</t>
  </si>
  <si>
    <t>WEA 3</t>
  </si>
  <si>
    <t>WEA 4</t>
  </si>
  <si>
    <t>2016-?</t>
  </si>
  <si>
    <t>Enercon E-115</t>
  </si>
  <si>
    <t xml:space="preserve">Errichtung 4 WEA </t>
  </si>
  <si>
    <r>
      <t xml:space="preserve">(Stand: 2016-01: 2,85 €/m² + </t>
    </r>
    <r>
      <rPr>
        <b/>
        <sz val="8"/>
        <rFont val="Arial"/>
        <family val="2"/>
      </rPr>
      <t>Pachtpreis 650€/ha/a in Rhh</t>
    </r>
    <r>
      <rPr>
        <sz val="8"/>
        <rFont val="Arial"/>
        <family val="2"/>
      </rPr>
      <t>.)</t>
    </r>
  </si>
  <si>
    <t>Az-Modell</t>
  </si>
  <si>
    <t>ohne Deckelung</t>
  </si>
  <si>
    <r>
      <t xml:space="preserve">zu berücksichtigende </t>
    </r>
    <r>
      <rPr>
        <b/>
        <sz val="10"/>
        <rFont val="Arial"/>
        <family val="2"/>
      </rPr>
      <t>Vorbelastung</t>
    </r>
    <r>
      <rPr>
        <sz val="10"/>
        <rFont val="Arial"/>
        <family val="2"/>
      </rPr>
      <t xml:space="preserve"> (= WEA o. a., wie anrechendbare Hochspannungsleitung))</t>
    </r>
  </si>
  <si>
    <t>bestehende,räumlich gepl. WEA-STO gem. BVwerG Definition 30.06.04 zuzuordnende WEA</t>
  </si>
  <si>
    <t>genehmigte, aber noch nicht errichtete WEA wie vor, bzw. WEA-Antrag mit Fachbeitrag NatSch</t>
  </si>
  <si>
    <t>Hochspannungsleitung (mehrere Masten gewertet als "x" WEA</t>
  </si>
  <si>
    <t>Ausgleichsbedarf WEA Landschaftsbildbeeinträchtigung + keine Realkompensation erste 20 m Turm</t>
  </si>
  <si>
    <r>
      <t>Berücksichtigung Vorbelastung√</t>
    </r>
    <r>
      <rPr>
        <sz val="10"/>
        <rFont val="Arial"/>
        <family val="2"/>
      </rPr>
      <t>3/n (ab n=4)</t>
    </r>
  </si>
  <si>
    <r>
      <rPr>
        <u/>
        <sz val="10"/>
        <rFont val="Arial"/>
        <family val="2"/>
      </rPr>
      <t xml:space="preserve">ohne </t>
    </r>
    <r>
      <rPr>
        <sz val="10"/>
        <rFont val="Arial"/>
        <family val="2"/>
      </rPr>
      <t>Abschlag (da keine multifunktionale Realkompensation für Wegebau)</t>
    </r>
  </si>
  <si>
    <t>Beispiel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</si>
</sst>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4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4" fontId="4" fillId="0" borderId="0" xfId="0" applyNumberFormat="1" applyFont="1" applyFill="1" applyAlignment="1">
      <alignment horizontal="left"/>
    </xf>
    <xf numFmtId="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/>
    <xf numFmtId="4" fontId="4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4" fillId="0" borderId="1" xfId="0" applyFont="1" applyFill="1" applyBorder="1"/>
    <xf numFmtId="0" fontId="4" fillId="0" borderId="4" xfId="0" applyFont="1" applyFill="1" applyBorder="1"/>
    <xf numFmtId="3" fontId="4" fillId="0" borderId="0" xfId="0" applyNumberFormat="1" applyFont="1" applyFill="1"/>
    <xf numFmtId="4" fontId="4" fillId="0" borderId="2" xfId="0" applyNumberFormat="1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3" fontId="4" fillId="0" borderId="5" xfId="0" applyNumberFormat="1" applyFont="1" applyFill="1" applyBorder="1"/>
    <xf numFmtId="0" fontId="4" fillId="0" borderId="0" xfId="0" applyFont="1" applyFill="1" applyAlignment="1">
      <alignment wrapText="1"/>
    </xf>
    <xf numFmtId="4" fontId="4" fillId="0" borderId="0" xfId="0" applyNumberFormat="1" applyFont="1" applyFill="1"/>
    <xf numFmtId="0" fontId="6" fillId="0" borderId="0" xfId="0" applyFont="1" applyFill="1"/>
    <xf numFmtId="164" fontId="4" fillId="0" borderId="2" xfId="0" applyNumberFormat="1" applyFont="1" applyFill="1" applyBorder="1"/>
    <xf numFmtId="2" fontId="4" fillId="0" borderId="4" xfId="0" applyNumberFormat="1" applyFont="1" applyFill="1" applyBorder="1"/>
    <xf numFmtId="0" fontId="4" fillId="2" borderId="0" xfId="0" applyFont="1" applyFill="1"/>
    <xf numFmtId="3" fontId="4" fillId="0" borderId="1" xfId="0" applyNumberFormat="1" applyFont="1" applyFill="1" applyBorder="1"/>
    <xf numFmtId="14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/>
    <xf numFmtId="3" fontId="2" fillId="0" borderId="0" xfId="0" applyNumberFormat="1" applyFont="1" applyFill="1"/>
    <xf numFmtId="0" fontId="4" fillId="0" borderId="3" xfId="0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wrapText="1"/>
    </xf>
    <xf numFmtId="3" fontId="4" fillId="0" borderId="2" xfId="0" applyNumberFormat="1" applyFont="1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/>
    <xf numFmtId="0" fontId="7" fillId="0" borderId="0" xfId="0" applyFont="1" applyFill="1"/>
    <xf numFmtId="1" fontId="4" fillId="2" borderId="0" xfId="0" applyNumberFormat="1" applyFont="1" applyFill="1"/>
    <xf numFmtId="0" fontId="4" fillId="2" borderId="2" xfId="0" applyFont="1" applyFill="1" applyBorder="1"/>
    <xf numFmtId="0" fontId="3" fillId="2" borderId="0" xfId="0" applyFont="1" applyFill="1"/>
    <xf numFmtId="3" fontId="2" fillId="3" borderId="4" xfId="0" applyNumberFormat="1" applyFont="1" applyFill="1" applyBorder="1"/>
    <xf numFmtId="0" fontId="8" fillId="0" borderId="0" xfId="0" applyFont="1" applyFill="1"/>
    <xf numFmtId="4" fontId="2" fillId="0" borderId="1" xfId="0" applyNumberFormat="1" applyFont="1" applyFill="1" applyBorder="1"/>
    <xf numFmtId="4" fontId="4" fillId="2" borderId="1" xfId="0" applyNumberFormat="1" applyFont="1" applyFill="1" applyBorder="1"/>
    <xf numFmtId="4" fontId="4" fillId="2" borderId="6" xfId="0" applyNumberFormat="1" applyFont="1" applyFill="1" applyBorder="1"/>
    <xf numFmtId="4" fontId="2" fillId="0" borderId="6" xfId="0" applyNumberFormat="1" applyFont="1" applyFill="1" applyBorder="1"/>
    <xf numFmtId="3" fontId="4" fillId="4" borderId="0" xfId="0" applyNumberFormat="1" applyFont="1" applyFill="1"/>
    <xf numFmtId="3" fontId="4" fillId="4" borderId="0" xfId="0" applyNumberFormat="1" applyFont="1" applyFill="1" applyBorder="1"/>
    <xf numFmtId="3" fontId="4" fillId="4" borderId="1" xfId="0" applyNumberFormat="1" applyFont="1" applyFill="1" applyBorder="1"/>
    <xf numFmtId="0" fontId="0" fillId="0" borderId="3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21</xdr:row>
      <xdr:rowOff>38100</xdr:rowOff>
    </xdr:from>
    <xdr:to>
      <xdr:col>5</xdr:col>
      <xdr:colOff>704850</xdr:colOff>
      <xdr:row>21</xdr:row>
      <xdr:rowOff>133350</xdr:rowOff>
    </xdr:to>
    <xdr:sp macro="" textlink="">
      <xdr:nvSpPr>
        <xdr:cNvPr id="4119" name="AutoShape 1"/>
        <xdr:cNvSpPr>
          <a:spLocks noChangeArrowheads="1"/>
        </xdr:cNvSpPr>
      </xdr:nvSpPr>
      <xdr:spPr bwMode="auto">
        <a:xfrm>
          <a:off x="4314825" y="3600450"/>
          <a:ext cx="400050" cy="95250"/>
        </a:xfrm>
        <a:prstGeom prst="curvedDownArrow">
          <a:avLst>
            <a:gd name="adj1" fmla="val 84000"/>
            <a:gd name="adj2" fmla="val 168000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N20" sqref="N20"/>
    </sheetView>
  </sheetViews>
  <sheetFormatPr baseColWidth="10" defaultRowHeight="12.75" x14ac:dyDescent="0.2"/>
  <cols>
    <col min="1" max="3" width="11.42578125" style="5"/>
    <col min="4" max="4" width="9" style="5" customWidth="1"/>
    <col min="5" max="5" width="16.85546875" style="5" customWidth="1"/>
    <col min="6" max="6" width="12.140625" style="5" customWidth="1"/>
    <col min="7" max="7" width="12.42578125" style="20" customWidth="1"/>
    <col min="8" max="8" width="6.85546875" style="5" customWidth="1"/>
    <col min="9" max="16384" width="11.42578125" style="5"/>
  </cols>
  <sheetData>
    <row r="1" spans="1:8" x14ac:dyDescent="0.2">
      <c r="A1" s="1" t="s">
        <v>3</v>
      </c>
      <c r="B1" s="13" t="s">
        <v>41</v>
      </c>
      <c r="D1" s="2" t="s">
        <v>23</v>
      </c>
      <c r="F1" s="47" t="s">
        <v>44</v>
      </c>
      <c r="G1" s="5" t="s">
        <v>40</v>
      </c>
    </row>
    <row r="2" spans="1:8" x14ac:dyDescent="0.2">
      <c r="A2" s="1" t="s">
        <v>1</v>
      </c>
      <c r="B2" s="13"/>
      <c r="C2" s="14"/>
      <c r="D2" s="15"/>
      <c r="E2" s="8" t="s">
        <v>5</v>
      </c>
      <c r="F2" s="50">
        <f>G2</f>
        <v>149</v>
      </c>
      <c r="G2" s="51">
        <v>149</v>
      </c>
      <c r="H2" s="3"/>
    </row>
    <row r="3" spans="1:8" x14ac:dyDescent="0.2">
      <c r="A3" s="1" t="s">
        <v>2</v>
      </c>
      <c r="B3" s="13"/>
      <c r="E3" s="7" t="s">
        <v>6</v>
      </c>
      <c r="F3" s="53">
        <f>G3</f>
        <v>57.85</v>
      </c>
      <c r="G3" s="52">
        <v>57.85</v>
      </c>
      <c r="H3" s="10"/>
    </row>
    <row r="4" spans="1:8" x14ac:dyDescent="0.2">
      <c r="A4" s="4" t="s">
        <v>0</v>
      </c>
      <c r="B4" s="4" t="s">
        <v>4</v>
      </c>
      <c r="C4" s="16" t="s">
        <v>39</v>
      </c>
      <c r="D4" s="17"/>
      <c r="E4" s="7" t="s">
        <v>7</v>
      </c>
      <c r="F4" s="50">
        <f>SUM(F2,F3)</f>
        <v>206.85</v>
      </c>
      <c r="G4" s="9">
        <f>SUM(G2,G3)</f>
        <v>206.85</v>
      </c>
    </row>
    <row r="5" spans="1:8" x14ac:dyDescent="0.2">
      <c r="A5" s="1" t="s">
        <v>22</v>
      </c>
      <c r="B5" s="32">
        <v>42704</v>
      </c>
      <c r="C5" s="1" t="s">
        <v>21</v>
      </c>
      <c r="E5" s="18" t="s">
        <v>8</v>
      </c>
      <c r="F5" s="9">
        <f>F3*F3*3.1416</f>
        <v>10513.749245999999</v>
      </c>
      <c r="G5" s="33" t="s">
        <v>31</v>
      </c>
    </row>
    <row r="6" spans="1:8" x14ac:dyDescent="0.2">
      <c r="A6" s="30" t="s">
        <v>34</v>
      </c>
    </row>
    <row r="7" spans="1:8" x14ac:dyDescent="0.2">
      <c r="A7" s="5" t="s">
        <v>45</v>
      </c>
    </row>
    <row r="8" spans="1:8" x14ac:dyDescent="0.2">
      <c r="A8" s="27" t="s">
        <v>46</v>
      </c>
      <c r="G8" s="54">
        <v>0</v>
      </c>
    </row>
    <row r="9" spans="1:8" x14ac:dyDescent="0.2">
      <c r="A9" s="27" t="s">
        <v>47</v>
      </c>
      <c r="G9" s="55">
        <v>0</v>
      </c>
    </row>
    <row r="10" spans="1:8" x14ac:dyDescent="0.2">
      <c r="A10" s="27" t="s">
        <v>48</v>
      </c>
      <c r="G10" s="56">
        <v>0</v>
      </c>
    </row>
    <row r="11" spans="1:8" x14ac:dyDescent="0.2">
      <c r="G11" s="35">
        <f>SUM(G8,G10)</f>
        <v>0</v>
      </c>
    </row>
    <row r="12" spans="1:8" ht="15.75" x14ac:dyDescent="0.25">
      <c r="A12" s="49" t="s">
        <v>43</v>
      </c>
      <c r="B12" s="49" t="s">
        <v>52</v>
      </c>
      <c r="G12" s="34"/>
    </row>
    <row r="13" spans="1:8" x14ac:dyDescent="0.2">
      <c r="G13" s="35"/>
    </row>
    <row r="14" spans="1:8" x14ac:dyDescent="0.2">
      <c r="A14" s="1" t="s">
        <v>49</v>
      </c>
    </row>
    <row r="15" spans="1:8" ht="51" x14ac:dyDescent="0.2">
      <c r="A15" s="5" t="s">
        <v>18</v>
      </c>
      <c r="B15" s="36" t="s">
        <v>9</v>
      </c>
      <c r="C15" s="37" t="s">
        <v>19</v>
      </c>
      <c r="D15" s="38" t="s">
        <v>24</v>
      </c>
      <c r="E15" s="36" t="s">
        <v>8</v>
      </c>
      <c r="F15" s="57" t="s">
        <v>50</v>
      </c>
      <c r="G15" s="39" t="s">
        <v>33</v>
      </c>
    </row>
    <row r="16" spans="1:8" x14ac:dyDescent="0.2">
      <c r="A16" s="11">
        <v>1</v>
      </c>
      <c r="B16" s="11" t="s">
        <v>29</v>
      </c>
      <c r="C16" s="11">
        <v>1</v>
      </c>
      <c r="D16" s="11">
        <v>3</v>
      </c>
      <c r="E16" s="21">
        <f>F5</f>
        <v>10513.749245999999</v>
      </c>
      <c r="F16" s="28">
        <v>1</v>
      </c>
      <c r="G16" s="40">
        <f>D16*E16*F16</f>
        <v>31541.247737999998</v>
      </c>
    </row>
    <row r="17" spans="1:7" x14ac:dyDescent="0.2">
      <c r="A17" s="11">
        <v>2</v>
      </c>
      <c r="B17" s="11" t="s">
        <v>36</v>
      </c>
      <c r="C17" s="11">
        <v>2</v>
      </c>
      <c r="D17" s="11">
        <v>3</v>
      </c>
      <c r="E17" s="21">
        <f>F5</f>
        <v>10513.749245999999</v>
      </c>
      <c r="F17" s="28">
        <v>1</v>
      </c>
      <c r="G17" s="40">
        <f>D17*E17*F17</f>
        <v>31541.247737999998</v>
      </c>
    </row>
    <row r="18" spans="1:7" x14ac:dyDescent="0.2">
      <c r="A18" s="11">
        <v>3</v>
      </c>
      <c r="B18" s="11" t="s">
        <v>37</v>
      </c>
      <c r="C18" s="11">
        <v>3</v>
      </c>
      <c r="D18" s="11">
        <v>3</v>
      </c>
      <c r="E18" s="21">
        <f>F5</f>
        <v>10513.749245999999</v>
      </c>
      <c r="F18" s="28">
        <f t="shared" ref="F18" si="0">SQRT(3/C18)</f>
        <v>1</v>
      </c>
      <c r="G18" s="40">
        <f>D18*E18*F18</f>
        <v>31541.247737999998</v>
      </c>
    </row>
    <row r="19" spans="1:7" x14ac:dyDescent="0.2">
      <c r="A19" s="11">
        <v>4</v>
      </c>
      <c r="B19" s="11" t="s">
        <v>38</v>
      </c>
      <c r="C19" s="11">
        <v>4</v>
      </c>
      <c r="D19" s="11">
        <v>3</v>
      </c>
      <c r="E19" s="21">
        <f>F5</f>
        <v>10513.749245999999</v>
      </c>
      <c r="F19" s="28">
        <f>SQRT(3/C19)</f>
        <v>0.8660254037844386</v>
      </c>
      <c r="G19" s="40">
        <f>D19*E19*F19</f>
        <v>27315.521808166461</v>
      </c>
    </row>
    <row r="20" spans="1:7" x14ac:dyDescent="0.2">
      <c r="A20" s="41"/>
      <c r="B20" s="12" t="s">
        <v>30</v>
      </c>
      <c r="F20" s="4" t="s">
        <v>10</v>
      </c>
      <c r="G20" s="31">
        <f>SUM(G16:G19)</f>
        <v>121939.26502216645</v>
      </c>
    </row>
    <row r="21" spans="1:7" x14ac:dyDescent="0.2">
      <c r="A21" s="41"/>
      <c r="F21" s="4"/>
      <c r="G21" s="34"/>
    </row>
    <row r="22" spans="1:7" x14ac:dyDescent="0.2">
      <c r="A22" s="5" t="s">
        <v>13</v>
      </c>
      <c r="B22" s="5">
        <v>5</v>
      </c>
      <c r="C22" s="5" t="s">
        <v>14</v>
      </c>
    </row>
    <row r="23" spans="1:7" ht="13.5" thickBot="1" x14ac:dyDescent="0.25">
      <c r="A23" s="6" t="s">
        <v>11</v>
      </c>
      <c r="B23" s="26">
        <f>F4</f>
        <v>206.85</v>
      </c>
      <c r="F23" s="4"/>
    </row>
    <row r="24" spans="1:7" ht="13.5" thickBot="1" x14ac:dyDescent="0.25">
      <c r="A24" s="5" t="s">
        <v>12</v>
      </c>
      <c r="B24" s="26">
        <f>SUM(B23,-100)</f>
        <v>106.85</v>
      </c>
      <c r="C24" s="45">
        <v>11</v>
      </c>
      <c r="D24" s="5">
        <f>B22/100</f>
        <v>0.05</v>
      </c>
      <c r="E24" s="27" t="s">
        <v>15</v>
      </c>
      <c r="F24" s="19">
        <f>C24*D24</f>
        <v>0.55000000000000004</v>
      </c>
      <c r="G24" s="31">
        <f>G20*F24</f>
        <v>67066.595762191559</v>
      </c>
    </row>
    <row r="25" spans="1:7" ht="64.5" thickBot="1" x14ac:dyDescent="0.25">
      <c r="A25" s="22" t="s">
        <v>32</v>
      </c>
      <c r="B25" s="23">
        <v>20</v>
      </c>
      <c r="C25" s="46">
        <v>0</v>
      </c>
      <c r="D25" s="23">
        <v>0.05</v>
      </c>
      <c r="E25" s="22" t="s">
        <v>51</v>
      </c>
      <c r="F25" s="29">
        <f>C25*D25</f>
        <v>0</v>
      </c>
      <c r="G25" s="24">
        <f>G20*-F25</f>
        <v>0</v>
      </c>
    </row>
    <row r="26" spans="1:7" x14ac:dyDescent="0.2">
      <c r="A26" s="25"/>
      <c r="F26" s="26"/>
      <c r="G26" s="20">
        <f>SUM(G24,G25)</f>
        <v>67066.595762191559</v>
      </c>
    </row>
    <row r="28" spans="1:7" x14ac:dyDescent="0.2">
      <c r="F28" s="42" t="s">
        <v>16</v>
      </c>
      <c r="G28" s="35">
        <f>SUM(G20,G26)</f>
        <v>189005.860784358</v>
      </c>
    </row>
    <row r="29" spans="1:7" x14ac:dyDescent="0.2">
      <c r="F29" s="42" t="s">
        <v>17</v>
      </c>
      <c r="G29" s="43">
        <f>G28/10000</f>
        <v>18.900586078435801</v>
      </c>
    </row>
    <row r="30" spans="1:7" x14ac:dyDescent="0.2">
      <c r="F30" s="4" t="s">
        <v>20</v>
      </c>
      <c r="G30" s="26">
        <f>G29/A19</f>
        <v>4.7251465196089502</v>
      </c>
    </row>
    <row r="31" spans="1:7" x14ac:dyDescent="0.2">
      <c r="A31" s="5" t="s">
        <v>27</v>
      </c>
    </row>
    <row r="32" spans="1:7" ht="13.5" thickBot="1" x14ac:dyDescent="0.25">
      <c r="A32" s="5" t="s">
        <v>26</v>
      </c>
      <c r="D32" s="5">
        <v>4.2699999999999996</v>
      </c>
      <c r="E32" s="5" t="s">
        <v>25</v>
      </c>
    </row>
    <row r="33" spans="1:7" ht="13.5" thickBot="1" x14ac:dyDescent="0.25">
      <c r="D33" s="15" t="s">
        <v>42</v>
      </c>
      <c r="F33" s="42" t="s">
        <v>28</v>
      </c>
      <c r="G33" s="48">
        <f>G28*D32</f>
        <v>807055.02554920851</v>
      </c>
    </row>
    <row r="34" spans="1:7" x14ac:dyDescent="0.2">
      <c r="A34" s="44" t="s">
        <v>35</v>
      </c>
    </row>
  </sheetData>
  <phoneticPr fontId="5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Kompf_4WEA E-115 goVB</vt:lpstr>
      <vt:lpstr>Tabelle1</vt:lpstr>
      <vt:lpstr>'Kompf_4WEA E-115 goVB'!Druckbereich</vt:lpstr>
    </vt:vector>
  </TitlesOfParts>
  <Company>LMZ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Graefenstein</dc:creator>
  <cp:lastModifiedBy>Blum, Anette (MULEWF)</cp:lastModifiedBy>
  <cp:lastPrinted>2016-11-30T16:40:03Z</cp:lastPrinted>
  <dcterms:created xsi:type="dcterms:W3CDTF">2011-08-30T13:27:40Z</dcterms:created>
  <dcterms:modified xsi:type="dcterms:W3CDTF">2016-12-02T08:52:56Z</dcterms:modified>
</cp:coreProperties>
</file>